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000-Ressources financières\Tarif de reproduction AVLA-SOPROQ 2012-2017\Formulaires\"/>
    </mc:Choice>
  </mc:AlternateContent>
  <xr:revisionPtr revIDLastSave="0" documentId="13_ncr:1_{C85D3047-3AE2-4AF8-BAE2-48D67F48CA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ing form" sheetId="1" r:id="rId1"/>
  </sheets>
  <definedNames>
    <definedName name="_xlnm.Print_Area" localSheetId="0">'Reporting form'!$A$1:$U$37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1" l="1"/>
  <c r="M20" i="1"/>
  <c r="M19" i="1"/>
  <c r="M18" i="1"/>
  <c r="M17" i="1"/>
  <c r="M16" i="1"/>
  <c r="M15" i="1"/>
  <c r="M14" i="1"/>
  <c r="M13" i="1"/>
  <c r="M12" i="1"/>
  <c r="M11" i="1"/>
  <c r="M10" i="1"/>
  <c r="I16" i="1"/>
  <c r="I17" i="1"/>
  <c r="I18" i="1"/>
  <c r="I19" i="1"/>
  <c r="I20" i="1"/>
  <c r="I21" i="1"/>
  <c r="I15" i="1"/>
  <c r="I14" i="1"/>
  <c r="I13" i="1"/>
  <c r="I12" i="1"/>
  <c r="I11" i="1"/>
  <c r="I10" i="1"/>
  <c r="E21" i="1"/>
  <c r="E20" i="1"/>
  <c r="E19" i="1"/>
  <c r="E18" i="1"/>
  <c r="E17" i="1"/>
  <c r="E16" i="1"/>
  <c r="E15" i="1"/>
  <c r="E14" i="1"/>
  <c r="E13" i="1"/>
  <c r="E12" i="1"/>
  <c r="E11" i="1"/>
  <c r="E10" i="1"/>
  <c r="S11" i="1" l="1"/>
  <c r="S12" i="1" s="1"/>
  <c r="S13" i="1" s="1"/>
  <c r="S14" i="1" s="1"/>
  <c r="S15" i="1" s="1"/>
  <c r="S16" i="1" s="1"/>
  <c r="S17" i="1" s="1"/>
  <c r="S18" i="1" s="1"/>
  <c r="S19" i="1" s="1"/>
  <c r="S20" i="1" s="1"/>
  <c r="Q11" i="1"/>
  <c r="Q12" i="1" s="1"/>
  <c r="Q13" i="1" s="1"/>
  <c r="Q14" i="1" s="1"/>
  <c r="Q15" i="1" s="1"/>
  <c r="Q16" i="1" s="1"/>
  <c r="Q17" i="1" s="1"/>
  <c r="Q18" i="1" s="1"/>
  <c r="Q19" i="1" s="1"/>
  <c r="Q20" i="1" s="1"/>
  <c r="L10" i="1"/>
  <c r="N10" i="1" s="1"/>
  <c r="D10" i="1"/>
  <c r="F10" i="1" s="1"/>
  <c r="D11" i="1"/>
  <c r="D12" i="1"/>
  <c r="D13" i="1"/>
  <c r="B22" i="1"/>
  <c r="D14" i="1"/>
  <c r="H10" i="1"/>
  <c r="D15" i="1"/>
  <c r="F15" i="1" s="1"/>
  <c r="D16" i="1"/>
  <c r="F16" i="1" s="1"/>
  <c r="H11" i="1"/>
  <c r="L11" i="1"/>
  <c r="H12" i="1"/>
  <c r="J12" i="1" s="1"/>
  <c r="D17" i="1"/>
  <c r="F17" i="1" s="1"/>
  <c r="H13" i="1"/>
  <c r="J13" i="1" s="1"/>
  <c r="L12" i="1"/>
  <c r="N12" i="1" s="1"/>
  <c r="H14" i="1"/>
  <c r="J14" i="1" s="1"/>
  <c r="D18" i="1"/>
  <c r="F18" i="1" s="1"/>
  <c r="H15" i="1"/>
  <c r="L13" i="1"/>
  <c r="N13" i="1" s="1"/>
  <c r="D19" i="1"/>
  <c r="H16" i="1"/>
  <c r="J16" i="1" s="1"/>
  <c r="D20" i="1"/>
  <c r="F20" i="1"/>
  <c r="L14" i="1"/>
  <c r="L16" i="1"/>
  <c r="N16" i="1" s="1"/>
  <c r="L15" i="1"/>
  <c r="N15" i="1"/>
  <c r="H17" i="1"/>
  <c r="J17" i="1" s="1"/>
  <c r="D21" i="1"/>
  <c r="F21" i="1" s="1"/>
  <c r="L17" i="1"/>
  <c r="N17" i="1" s="1"/>
  <c r="H18" i="1"/>
  <c r="J18" i="1" s="1"/>
  <c r="H19" i="1"/>
  <c r="J19" i="1" s="1"/>
  <c r="L18" i="1"/>
  <c r="N18" i="1" s="1"/>
  <c r="H20" i="1"/>
  <c r="J20" i="1" s="1"/>
  <c r="L20" i="1"/>
  <c r="N20" i="1" s="1"/>
  <c r="L19" i="1"/>
  <c r="N19" i="1" s="1"/>
  <c r="H21" i="1"/>
  <c r="J21" i="1" s="1"/>
  <c r="L21" i="1"/>
  <c r="L22" i="1" l="1"/>
  <c r="F14" i="1"/>
  <c r="P20" i="1"/>
  <c r="T20" i="1" s="1"/>
  <c r="J15" i="1"/>
  <c r="N14" i="1"/>
  <c r="F19" i="1"/>
  <c r="P19" i="1" s="1"/>
  <c r="T19" i="1" s="1"/>
  <c r="J11" i="1"/>
  <c r="J10" i="1"/>
  <c r="F12" i="1"/>
  <c r="P12" i="1" s="1"/>
  <c r="P17" i="1"/>
  <c r="T17" i="1" s="1"/>
  <c r="P16" i="1"/>
  <c r="R16" i="1" s="1"/>
  <c r="P15" i="1"/>
  <c r="R15" i="1" s="1"/>
  <c r="H22" i="1"/>
  <c r="N21" i="1"/>
  <c r="P21" i="1" s="1"/>
  <c r="P18" i="1"/>
  <c r="T18" i="1" s="1"/>
  <c r="F11" i="1"/>
  <c r="N11" i="1"/>
  <c r="F13" i="1"/>
  <c r="Q21" i="1"/>
  <c r="S21" i="1"/>
  <c r="D22" i="1"/>
  <c r="R21" i="1" l="1"/>
  <c r="J22" i="1"/>
  <c r="T16" i="1"/>
  <c r="T15" i="1"/>
  <c r="U15" i="1" s="1"/>
  <c r="R20" i="1"/>
  <c r="U20" i="1" s="1"/>
  <c r="R18" i="1"/>
  <c r="U18" i="1" s="1"/>
  <c r="R17" i="1"/>
  <c r="U17" i="1" s="1"/>
  <c r="P11" i="1"/>
  <c r="R11" i="1" s="1"/>
  <c r="P14" i="1"/>
  <c r="R12" i="1"/>
  <c r="T12" i="1"/>
  <c r="F22" i="1"/>
  <c r="N22" i="1"/>
  <c r="R19" i="1"/>
  <c r="U19" i="1" s="1"/>
  <c r="P10" i="1"/>
  <c r="R10" i="1" s="1"/>
  <c r="P13" i="1"/>
  <c r="T21" i="1"/>
  <c r="U21" i="1" s="1"/>
  <c r="U16" i="1"/>
  <c r="U12" i="1" l="1"/>
  <c r="T11" i="1"/>
  <c r="U11" i="1" s="1"/>
  <c r="T10" i="1"/>
  <c r="U10" i="1" s="1"/>
  <c r="T14" i="1"/>
  <c r="R14" i="1"/>
  <c r="P22" i="1"/>
  <c r="R13" i="1"/>
  <c r="T13" i="1"/>
  <c r="R22" i="1" l="1"/>
  <c r="T22" i="1"/>
  <c r="U14" i="1"/>
  <c r="U13" i="1"/>
  <c r="U22" i="1" l="1"/>
</calcChain>
</file>

<file path=xl/sharedStrings.xml><?xml version="1.0" encoding="utf-8"?>
<sst xmlns="http://schemas.openxmlformats.org/spreadsheetml/2006/main" count="51" uniqueCount="44">
  <si>
    <t>Total</t>
  </si>
  <si>
    <t>Gross income &lt; $625,000</t>
  </si>
  <si>
    <t>Tax</t>
  </si>
  <si>
    <t>Gross income : $625,000-1,250,000</t>
  </si>
  <si>
    <t>Gross income &gt; $1,250,000</t>
  </si>
  <si>
    <t>Gross</t>
  </si>
  <si>
    <t>Income</t>
  </si>
  <si>
    <t>Payment</t>
  </si>
  <si>
    <t>Month</t>
  </si>
  <si>
    <t>Amount</t>
  </si>
  <si>
    <t>payable</t>
  </si>
  <si>
    <t>Call letter of station:</t>
  </si>
  <si>
    <t>Payment month:</t>
  </si>
  <si>
    <t>Reference month:</t>
  </si>
  <si>
    <t>Signature</t>
  </si>
  <si>
    <t>Name and Title (Please Print)</t>
  </si>
  <si>
    <t>Date</t>
  </si>
  <si>
    <t>Rate</t>
  </si>
  <si>
    <t>$ subject to tariff</t>
  </si>
  <si>
    <t xml:space="preserve">Note : </t>
  </si>
  <si>
    <t>Only the gross income column and the tax rate are entered by users, all other data fields are embedded with calculation formulae.</t>
  </si>
  <si>
    <t>Station type:</t>
  </si>
  <si>
    <t>Others</t>
  </si>
  <si>
    <t>(Enter "LU" for Low use station, otherwise leave it as "Others")</t>
  </si>
  <si>
    <t>Tariff Amt</t>
  </si>
  <si>
    <t>(A+B+C)</t>
  </si>
  <si>
    <t>Tariff $ (A)</t>
  </si>
  <si>
    <t>Tariff $ (B)</t>
  </si>
  <si>
    <t>Tariff $ (C )</t>
  </si>
  <si>
    <t>GST/</t>
  </si>
  <si>
    <t>HST</t>
  </si>
  <si>
    <t>QST</t>
  </si>
  <si>
    <t>%</t>
  </si>
  <si>
    <r>
      <rPr>
        <b/>
        <sz val="10"/>
        <rFont val="Arial"/>
        <family val="2"/>
      </rPr>
      <t xml:space="preserve">Quebec </t>
    </r>
    <r>
      <rPr>
        <sz val="10"/>
        <rFont val="Arial"/>
        <family val="2"/>
      </rPr>
      <t>: please enter a rate of 5 % for GST and a rate of 9.975% for QST to reflect the combined effect of QST and GST.</t>
    </r>
  </si>
  <si>
    <r>
      <t xml:space="preserve">For all provinces except Quebec : </t>
    </r>
    <r>
      <rPr>
        <sz val="10"/>
        <rFont val="Arial"/>
        <family val="2"/>
      </rPr>
      <t>please enter the appropriate tax rate for your province in the GST/HST column.</t>
    </r>
  </si>
  <si>
    <t>Tel : (416) 355-8328 or toll-free 1-877-309-5770, Fax (416) 962-7797</t>
  </si>
  <si>
    <t>Electronic copy is available at www.connectmusiclicensing.ca or www.soproq.org</t>
  </si>
  <si>
    <t>*** Payment should be made payable to Connect Music Licensing ***</t>
  </si>
  <si>
    <t>Payment should be made payable to "Connect Music Licensing", sent to 900 - 1235 Bay Street, Toronto ON M5R 3K4</t>
  </si>
  <si>
    <t>considers necessary or advisable for the purpose of certifying the matters set out above.</t>
  </si>
  <si>
    <t xml:space="preserve">The undersigned certifies the foregoing information to be true and complete and calculated in accordance with the definition of gross income under the Commercial Radio
 Reproduction Tariff </t>
  </si>
  <si>
    <t>Statement of royalties to be collected from commercial radio station for the reproduction of sound recordings</t>
  </si>
  <si>
    <t>Form A : CONNECT Music Licensing/SOPROQ Reporting Form for 2020</t>
  </si>
  <si>
    <t>2020. The undersigned has reviewed such books and records and has made such investigations as the undersigned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</si>
</sst>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0.000%"/>
    <numFmt numFmtId="167" formatCode="mmm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165" fontId="0" fillId="0" borderId="0" xfId="1" applyNumberFormat="1" applyFont="1"/>
    <xf numFmtId="0" fontId="3" fillId="0" borderId="0" xfId="0" applyFont="1"/>
    <xf numFmtId="0" fontId="0" fillId="0" borderId="0" xfId="0" applyAlignment="1">
      <alignment vertical="center"/>
    </xf>
    <xf numFmtId="166" fontId="0" fillId="0" borderId="0" xfId="2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/>
    <xf numFmtId="0" fontId="0" fillId="0" borderId="1" xfId="0" applyBorder="1"/>
    <xf numFmtId="165" fontId="0" fillId="0" borderId="1" xfId="1" applyNumberFormat="1" applyFont="1" applyBorder="1"/>
    <xf numFmtId="0" fontId="7" fillId="0" borderId="0" xfId="0" applyFont="1"/>
    <xf numFmtId="165" fontId="7" fillId="0" borderId="0" xfId="1" applyNumberFormat="1" applyFont="1"/>
    <xf numFmtId="0" fontId="7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1" fillId="0" borderId="5" xfId="1" applyNumberFormat="1" applyFont="1" applyBorder="1" applyAlignment="1">
      <alignment vertical="center"/>
    </xf>
    <xf numFmtId="164" fontId="1" fillId="0" borderId="5" xfId="1" applyFont="1" applyBorder="1" applyAlignment="1">
      <alignment vertical="center"/>
    </xf>
    <xf numFmtId="165" fontId="1" fillId="0" borderId="5" xfId="1" quotePrefix="1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4" fontId="1" fillId="0" borderId="4" xfId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166" fontId="1" fillId="2" borderId="5" xfId="2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6" fontId="5" fillId="0" borderId="0" xfId="2" applyNumberFormat="1" applyFont="1" applyAlignment="1">
      <alignment vertical="center"/>
    </xf>
    <xf numFmtId="166" fontId="9" fillId="0" borderId="5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9" fontId="1" fillId="3" borderId="4" xfId="0" applyNumberFormat="1" applyFont="1" applyFill="1" applyBorder="1" applyAlignment="1">
      <alignment vertical="center"/>
    </xf>
    <xf numFmtId="165" fontId="0" fillId="0" borderId="0" xfId="1" applyNumberFormat="1" applyFont="1" applyBorder="1"/>
    <xf numFmtId="0" fontId="0" fillId="4" borderId="0" xfId="0" applyFill="1" applyAlignment="1">
      <alignment vertical="center"/>
    </xf>
    <xf numFmtId="167" fontId="1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6" fontId="1" fillId="3" borderId="4" xfId="0" applyNumberFormat="1" applyFont="1" applyFill="1" applyBorder="1" applyAlignment="1">
      <alignment vertical="center"/>
    </xf>
    <xf numFmtId="165" fontId="1" fillId="0" borderId="5" xfId="1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1" fillId="0" borderId="0" xfId="0" applyFont="1"/>
    <xf numFmtId="166" fontId="1" fillId="0" borderId="0" xfId="2" applyNumberFormat="1" applyFont="1" applyAlignment="1">
      <alignment vertical="center"/>
    </xf>
    <xf numFmtId="165" fontId="1" fillId="0" borderId="0" xfId="1" applyNumberFormat="1" applyFont="1"/>
    <xf numFmtId="0" fontId="3" fillId="0" borderId="0" xfId="0" applyFont="1" applyAlignment="1"/>
    <xf numFmtId="0" fontId="1" fillId="0" borderId="0" xfId="0" applyFont="1" applyAlignme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" fontId="0" fillId="0" borderId="8" xfId="0" applyNumberFormat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7"/>
  <sheetViews>
    <sheetView tabSelected="1" topLeftCell="A10" zoomScaleNormal="100" workbookViewId="0">
      <selection activeCell="A31" sqref="A31"/>
    </sheetView>
  </sheetViews>
  <sheetFormatPr baseColWidth="10" defaultColWidth="9.140625" defaultRowHeight="12.75" x14ac:dyDescent="0.2"/>
  <cols>
    <col min="1" max="1" width="9.7109375" style="3" customWidth="1"/>
    <col min="2" max="2" width="12.28515625" style="3" bestFit="1" customWidth="1"/>
    <col min="3" max="3" width="1.5703125" style="3" customWidth="1"/>
    <col min="4" max="4" width="12" style="3" customWidth="1"/>
    <col min="5" max="5" width="9.5703125" style="4" customWidth="1"/>
    <col min="6" max="6" width="11.140625" style="4" customWidth="1"/>
    <col min="7" max="7" width="1.5703125" style="4" customWidth="1"/>
    <col min="8" max="8" width="12" style="3" customWidth="1"/>
    <col min="9" max="9" width="9.5703125" style="3" customWidth="1"/>
    <col min="10" max="10" width="11.140625" style="3" customWidth="1"/>
    <col min="11" max="11" width="1.5703125" style="3" customWidth="1"/>
    <col min="12" max="12" width="12" style="3" customWidth="1"/>
    <col min="13" max="13" width="9.5703125" style="3" customWidth="1"/>
    <col min="14" max="14" width="11.140625" style="3" customWidth="1"/>
    <col min="15" max="15" width="1.5703125" style="3" customWidth="1"/>
    <col min="16" max="16" width="11.85546875" style="3" customWidth="1"/>
    <col min="17" max="17" width="6.7109375" style="3" customWidth="1"/>
    <col min="18" max="18" width="10.28515625" style="3" bestFit="1" customWidth="1"/>
    <col min="19" max="20" width="10.28515625" style="3" customWidth="1"/>
    <col min="21" max="21" width="10.28515625" style="3" bestFit="1" customWidth="1"/>
    <col min="22" max="16384" width="9.140625" style="3"/>
  </cols>
  <sheetData>
    <row r="1" spans="1:21" ht="18.75" customHeight="1" x14ac:dyDescent="0.2">
      <c r="A1" s="6" t="s">
        <v>41</v>
      </c>
      <c r="U1" s="32"/>
    </row>
    <row r="2" spans="1:21" ht="18.75" customHeight="1" x14ac:dyDescent="0.2">
      <c r="A2" s="6" t="s">
        <v>42</v>
      </c>
      <c r="P2" s="5"/>
      <c r="U2" s="33"/>
    </row>
    <row r="3" spans="1:21" ht="26.25" customHeight="1" x14ac:dyDescent="0.2">
      <c r="A3" s="3" t="s">
        <v>11</v>
      </c>
      <c r="D3" s="53"/>
      <c r="E3" s="53"/>
    </row>
    <row r="4" spans="1:21" ht="26.25" customHeight="1" x14ac:dyDescent="0.2">
      <c r="A4" s="3" t="s">
        <v>21</v>
      </c>
      <c r="D4" s="54" t="s">
        <v>22</v>
      </c>
      <c r="E4" s="54"/>
      <c r="F4" s="4" t="s">
        <v>23</v>
      </c>
    </row>
    <row r="5" spans="1:21" ht="26.25" customHeight="1" x14ac:dyDescent="0.2">
      <c r="A5" s="3" t="s">
        <v>12</v>
      </c>
      <c r="D5" s="55"/>
      <c r="E5" s="54"/>
      <c r="L5" s="6" t="s">
        <v>37</v>
      </c>
    </row>
    <row r="6" spans="1:21" ht="26.25" customHeight="1" x14ac:dyDescent="0.2">
      <c r="A6" s="3" t="s">
        <v>13</v>
      </c>
      <c r="D6" s="54"/>
      <c r="E6" s="54"/>
      <c r="J6" s="6"/>
      <c r="K6" s="6"/>
      <c r="L6" s="39" t="s">
        <v>36</v>
      </c>
      <c r="M6" s="6"/>
      <c r="N6" s="6"/>
      <c r="O6" s="6"/>
      <c r="P6" s="6"/>
    </row>
    <row r="7" spans="1:21" ht="18.75" customHeight="1" x14ac:dyDescent="0.2"/>
    <row r="8" spans="1:21" ht="22.5" customHeight="1" x14ac:dyDescent="0.2">
      <c r="A8" s="14" t="s">
        <v>7</v>
      </c>
      <c r="B8" s="14" t="s">
        <v>5</v>
      </c>
      <c r="C8" s="37"/>
      <c r="D8" s="50" t="s">
        <v>1</v>
      </c>
      <c r="E8" s="51"/>
      <c r="F8" s="52"/>
      <c r="G8" s="37"/>
      <c r="H8" s="50" t="s">
        <v>3</v>
      </c>
      <c r="I8" s="51"/>
      <c r="J8" s="52"/>
      <c r="K8" s="37"/>
      <c r="L8" s="50" t="s">
        <v>4</v>
      </c>
      <c r="M8" s="51"/>
      <c r="N8" s="51"/>
      <c r="O8" s="37"/>
      <c r="P8" s="15" t="s">
        <v>24</v>
      </c>
      <c r="Q8" s="40" t="s">
        <v>29</v>
      </c>
      <c r="R8" s="15" t="s">
        <v>2</v>
      </c>
      <c r="S8" s="40" t="s">
        <v>31</v>
      </c>
      <c r="T8" s="15" t="s">
        <v>2</v>
      </c>
      <c r="U8" s="14" t="s">
        <v>0</v>
      </c>
    </row>
    <row r="9" spans="1:21" ht="25.5" customHeight="1" x14ac:dyDescent="0.2">
      <c r="A9" s="16" t="s">
        <v>8</v>
      </c>
      <c r="B9" s="16" t="s">
        <v>6</v>
      </c>
      <c r="C9" s="37"/>
      <c r="D9" s="17" t="s">
        <v>18</v>
      </c>
      <c r="E9" s="18" t="s">
        <v>17</v>
      </c>
      <c r="F9" s="18" t="s">
        <v>26</v>
      </c>
      <c r="G9" s="37"/>
      <c r="H9" s="17" t="s">
        <v>18</v>
      </c>
      <c r="I9" s="18" t="s">
        <v>17</v>
      </c>
      <c r="J9" s="18" t="s">
        <v>27</v>
      </c>
      <c r="K9" s="37"/>
      <c r="L9" s="17" t="s">
        <v>18</v>
      </c>
      <c r="M9" s="18" t="s">
        <v>17</v>
      </c>
      <c r="N9" s="18" t="s">
        <v>28</v>
      </c>
      <c r="O9" s="37"/>
      <c r="P9" s="19" t="s">
        <v>25</v>
      </c>
      <c r="Q9" s="41" t="s">
        <v>30</v>
      </c>
      <c r="R9" s="19" t="s">
        <v>9</v>
      </c>
      <c r="S9" s="41" t="s">
        <v>32</v>
      </c>
      <c r="T9" s="19" t="s">
        <v>9</v>
      </c>
      <c r="U9" s="16" t="s">
        <v>10</v>
      </c>
    </row>
    <row r="10" spans="1:21" ht="18.75" customHeight="1" x14ac:dyDescent="0.2">
      <c r="A10" s="38">
        <v>40909</v>
      </c>
      <c r="B10" s="43"/>
      <c r="C10" s="37"/>
      <c r="D10" s="20">
        <f>IF($B10&lt;=625000,$B10,625000)</f>
        <v>0</v>
      </c>
      <c r="E10" s="31">
        <f t="shared" ref="E10:E21" si="0">IF($D$4="LU",0.089%,0.201%)</f>
        <v>2.0100000000000001E-3</v>
      </c>
      <c r="F10" s="21">
        <f>D10*E10</f>
        <v>0</v>
      </c>
      <c r="G10" s="37"/>
      <c r="H10" s="22">
        <f>IF(SUM(B$10:B10)&gt;625000,IF(SUM(B$10:B10)&lt;=1250000,SUM(B$10:B10)-SUM(D$10:D10),1250000-SUM(D$10:D10)),0)</f>
        <v>0</v>
      </c>
      <c r="I10" s="31">
        <f t="shared" ref="I10:I21" si="1">IF($D$4="LU",0.171%,0.396%)</f>
        <v>3.96E-3</v>
      </c>
      <c r="J10" s="21">
        <f>H10*I10</f>
        <v>0</v>
      </c>
      <c r="K10" s="37"/>
      <c r="L10" s="22">
        <f>IF(SUM(B$10:B10)&gt;1250000,SUM(B$10:B10)-SUM(D$10:D10)-SUM(H8:H$10),0)</f>
        <v>0</v>
      </c>
      <c r="M10" s="31">
        <f t="shared" ref="M10:M21" si="2">IF($D$4="LU",0.287%,0.822%)</f>
        <v>8.2199999999999999E-3</v>
      </c>
      <c r="N10" s="21">
        <f>L10*M10</f>
        <v>0</v>
      </c>
      <c r="O10" s="37"/>
      <c r="P10" s="23">
        <f>N10+J10+F10</f>
        <v>0</v>
      </c>
      <c r="Q10" s="35">
        <v>0</v>
      </c>
      <c r="R10" s="24">
        <f>P10*Q10</f>
        <v>0</v>
      </c>
      <c r="S10" s="42">
        <v>0</v>
      </c>
      <c r="T10" s="24">
        <f>P10*S10</f>
        <v>0</v>
      </c>
      <c r="U10" s="24">
        <f>+P10+R10+T10</f>
        <v>0</v>
      </c>
    </row>
    <row r="11" spans="1:21" ht="18.75" customHeight="1" x14ac:dyDescent="0.2">
      <c r="A11" s="38">
        <v>40940</v>
      </c>
      <c r="B11" s="43"/>
      <c r="C11" s="37"/>
      <c r="D11" s="20">
        <f>IF(SUM(B$10:B11)&lt;=625000,B11,-SUM(D$10:D10)+625000)</f>
        <v>0</v>
      </c>
      <c r="E11" s="31">
        <f t="shared" si="0"/>
        <v>2.0100000000000001E-3</v>
      </c>
      <c r="F11" s="21">
        <f t="shared" ref="F11:F21" si="3">D11*E11</f>
        <v>0</v>
      </c>
      <c r="G11" s="37"/>
      <c r="H11" s="22">
        <f>IF(SUM(B$10:B11)&gt;625000,IF(SUM(B$10:B11)&lt;=1250000,SUM(B$10:B11)-SUM(D$10:D11)-SUM(H$10:H10),1250000-SUM(D$10:D11)-SUM(H$10:H10)),0)</f>
        <v>0</v>
      </c>
      <c r="I11" s="31">
        <f t="shared" si="1"/>
        <v>3.96E-3</v>
      </c>
      <c r="J11" s="21">
        <f>H11*I11</f>
        <v>0</v>
      </c>
      <c r="K11" s="37"/>
      <c r="L11" s="22">
        <f>IF(SUM(B$10:B11)&gt;1250000,SUM(B$10:B11)-SUM(D$10:D11)-SUM(H$10:H11)-SUM(L$10:L10),0)</f>
        <v>0</v>
      </c>
      <c r="M11" s="31">
        <f t="shared" si="2"/>
        <v>8.2199999999999999E-3</v>
      </c>
      <c r="N11" s="21">
        <f>L11*M11</f>
        <v>0</v>
      </c>
      <c r="O11" s="37"/>
      <c r="P11" s="23">
        <f t="shared" ref="P11:P21" si="4">N11+J11+F11</f>
        <v>0</v>
      </c>
      <c r="Q11" s="35">
        <f>Q10</f>
        <v>0</v>
      </c>
      <c r="R11" s="24">
        <f t="shared" ref="R11:R21" si="5">P11*Q11</f>
        <v>0</v>
      </c>
      <c r="S11" s="42">
        <f>S10</f>
        <v>0</v>
      </c>
      <c r="T11" s="24">
        <f t="shared" ref="T11:T21" si="6">P11*S11</f>
        <v>0</v>
      </c>
      <c r="U11" s="24">
        <f t="shared" ref="U11:U21" si="7">+P11+R11+T11</f>
        <v>0</v>
      </c>
    </row>
    <row r="12" spans="1:21" ht="18.75" customHeight="1" x14ac:dyDescent="0.2">
      <c r="A12" s="38">
        <v>40969</v>
      </c>
      <c r="B12" s="43"/>
      <c r="C12" s="37"/>
      <c r="D12" s="20">
        <f>IF(SUM(B$10:B12)&lt;=625000,B12,-SUM(D$10:D11)+625000)</f>
        <v>0</v>
      </c>
      <c r="E12" s="31">
        <f t="shared" si="0"/>
        <v>2.0100000000000001E-3</v>
      </c>
      <c r="F12" s="21">
        <f t="shared" si="3"/>
        <v>0</v>
      </c>
      <c r="G12" s="37"/>
      <c r="H12" s="22">
        <f>IF(SUM(B$10:B12)&gt;625000,IF(SUM(B$10:B12)&lt;=1250000,SUM(B$10:B12)-SUM(D$10:D12)-SUM(H$10:H11),1250000-SUM(D$10:D12)-SUM(H$10:H11)),0)</f>
        <v>0</v>
      </c>
      <c r="I12" s="31">
        <f t="shared" si="1"/>
        <v>3.96E-3</v>
      </c>
      <c r="J12" s="21">
        <f t="shared" ref="J12:J21" si="8">H12*I12</f>
        <v>0</v>
      </c>
      <c r="K12" s="37"/>
      <c r="L12" s="22">
        <f>IF(SUM(B$10:B12)&gt;1250000,SUM(B$10:B12)-SUM(D$10:D12)-SUM(H$10:H12)-SUM(L$10:L11),0)</f>
        <v>0</v>
      </c>
      <c r="M12" s="31">
        <f t="shared" si="2"/>
        <v>8.2199999999999999E-3</v>
      </c>
      <c r="N12" s="21">
        <f t="shared" ref="N12:N21" si="9">L12*M12</f>
        <v>0</v>
      </c>
      <c r="O12" s="37"/>
      <c r="P12" s="23">
        <f t="shared" si="4"/>
        <v>0</v>
      </c>
      <c r="Q12" s="35">
        <f t="shared" ref="Q12:Q21" si="10">Q11</f>
        <v>0</v>
      </c>
      <c r="R12" s="24">
        <f t="shared" si="5"/>
        <v>0</v>
      </c>
      <c r="S12" s="42">
        <f t="shared" ref="S12:S21" si="11">S11</f>
        <v>0</v>
      </c>
      <c r="T12" s="24">
        <f t="shared" si="6"/>
        <v>0</v>
      </c>
      <c r="U12" s="24">
        <f t="shared" si="7"/>
        <v>0</v>
      </c>
    </row>
    <row r="13" spans="1:21" ht="18.75" customHeight="1" x14ac:dyDescent="0.2">
      <c r="A13" s="38">
        <v>41000</v>
      </c>
      <c r="B13" s="43"/>
      <c r="C13" s="37"/>
      <c r="D13" s="20">
        <f>IF(SUM(B$10:B13)&lt;=625000,B13,-SUM(D$10:D12)+625000)</f>
        <v>0</v>
      </c>
      <c r="E13" s="31">
        <f t="shared" si="0"/>
        <v>2.0100000000000001E-3</v>
      </c>
      <c r="F13" s="21">
        <f t="shared" si="3"/>
        <v>0</v>
      </c>
      <c r="G13" s="37"/>
      <c r="H13" s="22">
        <f>IF(SUM(B$10:B13)&gt;625000,IF(SUM(B$10:B13)&lt;=1250000,SUM(B$10:B13)-SUM(D$10:D13)-SUM(H$10:H12),1250000-SUM(D$10:D13)-SUM(H$10:H12)),0)</f>
        <v>0</v>
      </c>
      <c r="I13" s="31">
        <f t="shared" si="1"/>
        <v>3.96E-3</v>
      </c>
      <c r="J13" s="21">
        <f t="shared" si="8"/>
        <v>0</v>
      </c>
      <c r="K13" s="37"/>
      <c r="L13" s="22">
        <f>IF(SUM(B$10:B13)&gt;1250000,SUM(B$10:B13)-SUM(D$10:D13)-SUM(H$10:H13)-SUM(L$10:L12),0)</f>
        <v>0</v>
      </c>
      <c r="M13" s="31">
        <f t="shared" si="2"/>
        <v>8.2199999999999999E-3</v>
      </c>
      <c r="N13" s="21">
        <f t="shared" si="9"/>
        <v>0</v>
      </c>
      <c r="O13" s="37"/>
      <c r="P13" s="23">
        <f t="shared" si="4"/>
        <v>0</v>
      </c>
      <c r="Q13" s="35">
        <f t="shared" si="10"/>
        <v>0</v>
      </c>
      <c r="R13" s="24">
        <f t="shared" si="5"/>
        <v>0</v>
      </c>
      <c r="S13" s="42">
        <f t="shared" si="11"/>
        <v>0</v>
      </c>
      <c r="T13" s="24">
        <f t="shared" si="6"/>
        <v>0</v>
      </c>
      <c r="U13" s="24">
        <f t="shared" si="7"/>
        <v>0</v>
      </c>
    </row>
    <row r="14" spans="1:21" ht="18.75" customHeight="1" x14ac:dyDescent="0.2">
      <c r="A14" s="38">
        <v>41030</v>
      </c>
      <c r="B14" s="43"/>
      <c r="C14" s="37"/>
      <c r="D14" s="20">
        <f>IF(SUM(B$10:B14)&lt;=625000,B14,-SUM(D$10:D13)+625000)</f>
        <v>0</v>
      </c>
      <c r="E14" s="31">
        <f t="shared" si="0"/>
        <v>2.0100000000000001E-3</v>
      </c>
      <c r="F14" s="21">
        <f t="shared" si="3"/>
        <v>0</v>
      </c>
      <c r="G14" s="37"/>
      <c r="H14" s="22">
        <f>IF(SUM(B$10:B14)&gt;625000,IF(SUM(B$10:B14)&lt;=1250000,SUM(B$10:B14)-SUM(D$10:D14)-SUM(H$10:H13),1250000-SUM(D$10:D14)-SUM(H$10:H13)),0)</f>
        <v>0</v>
      </c>
      <c r="I14" s="31">
        <f t="shared" si="1"/>
        <v>3.96E-3</v>
      </c>
      <c r="J14" s="21">
        <f t="shared" si="8"/>
        <v>0</v>
      </c>
      <c r="K14" s="37"/>
      <c r="L14" s="22">
        <f>IF(SUM(B$10:B14)&gt;1250000,SUM(B$10:B14)-SUM(D$10:D14)-SUM(H$10:H14)-SUM(L$10:L13),0)</f>
        <v>0</v>
      </c>
      <c r="M14" s="31">
        <f t="shared" si="2"/>
        <v>8.2199999999999999E-3</v>
      </c>
      <c r="N14" s="21">
        <f t="shared" si="9"/>
        <v>0</v>
      </c>
      <c r="O14" s="37"/>
      <c r="P14" s="23">
        <f t="shared" si="4"/>
        <v>0</v>
      </c>
      <c r="Q14" s="35">
        <f t="shared" si="10"/>
        <v>0</v>
      </c>
      <c r="R14" s="24">
        <f t="shared" si="5"/>
        <v>0</v>
      </c>
      <c r="S14" s="42">
        <f t="shared" si="11"/>
        <v>0</v>
      </c>
      <c r="T14" s="24">
        <f t="shared" si="6"/>
        <v>0</v>
      </c>
      <c r="U14" s="24">
        <f t="shared" si="7"/>
        <v>0</v>
      </c>
    </row>
    <row r="15" spans="1:21" ht="18" customHeight="1" x14ac:dyDescent="0.2">
      <c r="A15" s="38">
        <v>41061</v>
      </c>
      <c r="B15" s="43"/>
      <c r="C15" s="37"/>
      <c r="D15" s="20">
        <f>IF(SUM(B$10:B15)&lt;=625000,B15,-SUM(D$10:D14)+625000)</f>
        <v>0</v>
      </c>
      <c r="E15" s="31">
        <f t="shared" si="0"/>
        <v>2.0100000000000001E-3</v>
      </c>
      <c r="F15" s="21">
        <f t="shared" si="3"/>
        <v>0</v>
      </c>
      <c r="G15" s="37"/>
      <c r="H15" s="22">
        <f>IF(SUM(B$10:B15)&gt;625000,IF(SUM(B$10:B15)&lt;=1250000,SUM(B$10:B15)-SUM(D$10:D15)-SUM(H$10:H14),1250000-SUM(D$10:D15)-SUM(H$10:H14)),0)</f>
        <v>0</v>
      </c>
      <c r="I15" s="31">
        <f t="shared" si="1"/>
        <v>3.96E-3</v>
      </c>
      <c r="J15" s="21">
        <f t="shared" si="8"/>
        <v>0</v>
      </c>
      <c r="K15" s="37"/>
      <c r="L15" s="22">
        <f>IF(SUM(B$10:B15)&gt;1250000,SUM(B$10:B15)-SUM(D$10:D15)-SUM(H$10:H15)-SUM(L$10:L14),0)</f>
        <v>0</v>
      </c>
      <c r="M15" s="31">
        <f t="shared" si="2"/>
        <v>8.2199999999999999E-3</v>
      </c>
      <c r="N15" s="21">
        <f t="shared" si="9"/>
        <v>0</v>
      </c>
      <c r="O15" s="37"/>
      <c r="P15" s="23">
        <f t="shared" si="4"/>
        <v>0</v>
      </c>
      <c r="Q15" s="35">
        <f t="shared" si="10"/>
        <v>0</v>
      </c>
      <c r="R15" s="24">
        <f t="shared" si="5"/>
        <v>0</v>
      </c>
      <c r="S15" s="42">
        <f t="shared" si="11"/>
        <v>0</v>
      </c>
      <c r="T15" s="24">
        <f t="shared" si="6"/>
        <v>0</v>
      </c>
      <c r="U15" s="24">
        <f t="shared" si="7"/>
        <v>0</v>
      </c>
    </row>
    <row r="16" spans="1:21" ht="18" customHeight="1" x14ac:dyDescent="0.2">
      <c r="A16" s="38">
        <v>41091</v>
      </c>
      <c r="B16" s="43"/>
      <c r="C16" s="37"/>
      <c r="D16" s="20">
        <f>IF(SUM(B$10:B16)&lt;=625000,B16,-SUM(D$10:D15)+625000)</f>
        <v>0</v>
      </c>
      <c r="E16" s="31">
        <f t="shared" si="0"/>
        <v>2.0100000000000001E-3</v>
      </c>
      <c r="F16" s="21">
        <f t="shared" si="3"/>
        <v>0</v>
      </c>
      <c r="G16" s="37"/>
      <c r="H16" s="22">
        <f>IF(SUM(B$10:B16)&gt;625000,IF(SUM(B$10:B16)&lt;=1250000,SUM(B$10:B16)-SUM(D$10:D16)-SUM(H$10:H15),1250000-SUM(D$10:D16)-SUM(H$10:H15)),0)</f>
        <v>0</v>
      </c>
      <c r="I16" s="31">
        <f t="shared" si="1"/>
        <v>3.96E-3</v>
      </c>
      <c r="J16" s="21">
        <f t="shared" si="8"/>
        <v>0</v>
      </c>
      <c r="K16" s="37"/>
      <c r="L16" s="22">
        <f>IF(SUM(B$10:B16)&gt;1250000,SUM(B$10:B16)-SUM(D$10:D16)-SUM(H$10:H16)-SUM(L$10:L15),0)</f>
        <v>0</v>
      </c>
      <c r="M16" s="31">
        <f t="shared" si="2"/>
        <v>8.2199999999999999E-3</v>
      </c>
      <c r="N16" s="21">
        <f t="shared" si="9"/>
        <v>0</v>
      </c>
      <c r="O16" s="37"/>
      <c r="P16" s="23">
        <f t="shared" si="4"/>
        <v>0</v>
      </c>
      <c r="Q16" s="35">
        <f t="shared" si="10"/>
        <v>0</v>
      </c>
      <c r="R16" s="24">
        <f t="shared" si="5"/>
        <v>0</v>
      </c>
      <c r="S16" s="42">
        <f t="shared" si="11"/>
        <v>0</v>
      </c>
      <c r="T16" s="24">
        <f t="shared" si="6"/>
        <v>0</v>
      </c>
      <c r="U16" s="24">
        <f t="shared" si="7"/>
        <v>0</v>
      </c>
    </row>
    <row r="17" spans="1:21" ht="18" customHeight="1" x14ac:dyDescent="0.2">
      <c r="A17" s="38">
        <v>41122</v>
      </c>
      <c r="B17" s="43"/>
      <c r="C17" s="37"/>
      <c r="D17" s="20">
        <f>IF(SUM(B$10:B17)&lt;=625000,B17,-SUM(D$10:D16)+625000)</f>
        <v>0</v>
      </c>
      <c r="E17" s="31">
        <f t="shared" si="0"/>
        <v>2.0100000000000001E-3</v>
      </c>
      <c r="F17" s="21">
        <f t="shared" si="3"/>
        <v>0</v>
      </c>
      <c r="G17" s="37"/>
      <c r="H17" s="22">
        <f>IF(SUM(B$10:B17)&gt;625000,IF(SUM(B$10:B17)&lt;=1250000,SUM(B$10:B17)-SUM(D$10:D17)-SUM(H$10:H16),1250000-SUM(D$10:D17)-SUM(H$10:H16)),0)</f>
        <v>0</v>
      </c>
      <c r="I17" s="31">
        <f t="shared" si="1"/>
        <v>3.96E-3</v>
      </c>
      <c r="J17" s="21">
        <f t="shared" si="8"/>
        <v>0</v>
      </c>
      <c r="K17" s="37"/>
      <c r="L17" s="22">
        <f>IF(SUM(B$10:B17)&gt;1250000,SUM(B$10:B17)-SUM(D$10:D17)-SUM(H$10:H17)-SUM(L$10:L16),0)</f>
        <v>0</v>
      </c>
      <c r="M17" s="31">
        <f t="shared" si="2"/>
        <v>8.2199999999999999E-3</v>
      </c>
      <c r="N17" s="21">
        <f t="shared" si="9"/>
        <v>0</v>
      </c>
      <c r="O17" s="37"/>
      <c r="P17" s="23">
        <f t="shared" si="4"/>
        <v>0</v>
      </c>
      <c r="Q17" s="35">
        <f t="shared" si="10"/>
        <v>0</v>
      </c>
      <c r="R17" s="24">
        <f t="shared" si="5"/>
        <v>0</v>
      </c>
      <c r="S17" s="42">
        <f t="shared" si="11"/>
        <v>0</v>
      </c>
      <c r="T17" s="24">
        <f t="shared" si="6"/>
        <v>0</v>
      </c>
      <c r="U17" s="24">
        <f t="shared" si="7"/>
        <v>0</v>
      </c>
    </row>
    <row r="18" spans="1:21" ht="18" customHeight="1" x14ac:dyDescent="0.2">
      <c r="A18" s="38">
        <v>41153</v>
      </c>
      <c r="B18" s="43"/>
      <c r="C18" s="37"/>
      <c r="D18" s="20">
        <f>IF(SUM(B$10:B18)&lt;=625000,B18,-SUM(D$10:D17)+625000)</f>
        <v>0</v>
      </c>
      <c r="E18" s="31">
        <f t="shared" si="0"/>
        <v>2.0100000000000001E-3</v>
      </c>
      <c r="F18" s="21">
        <f t="shared" si="3"/>
        <v>0</v>
      </c>
      <c r="G18" s="37"/>
      <c r="H18" s="22">
        <f>IF(SUM(B$10:B18)&gt;625000,IF(SUM(B$10:B18)&lt;=1250000,SUM(B$10:B18)-SUM(D$10:D18)-SUM(H$10:H17),1250000-SUM(D$10:D18)-SUM(H$10:H17)),0)</f>
        <v>0</v>
      </c>
      <c r="I18" s="31">
        <f t="shared" si="1"/>
        <v>3.96E-3</v>
      </c>
      <c r="J18" s="21">
        <f t="shared" si="8"/>
        <v>0</v>
      </c>
      <c r="K18" s="37"/>
      <c r="L18" s="22">
        <f>IF(SUM(B$10:B18)&gt;1250000,SUM(B$10:B18)-SUM(D$10:D18)-SUM(H$10:H18)-SUM(L$10:L17),0)</f>
        <v>0</v>
      </c>
      <c r="M18" s="31">
        <f t="shared" si="2"/>
        <v>8.2199999999999999E-3</v>
      </c>
      <c r="N18" s="21">
        <f t="shared" si="9"/>
        <v>0</v>
      </c>
      <c r="O18" s="37"/>
      <c r="P18" s="23">
        <f t="shared" si="4"/>
        <v>0</v>
      </c>
      <c r="Q18" s="35">
        <f t="shared" si="10"/>
        <v>0</v>
      </c>
      <c r="R18" s="24">
        <f t="shared" si="5"/>
        <v>0</v>
      </c>
      <c r="S18" s="42">
        <f t="shared" si="11"/>
        <v>0</v>
      </c>
      <c r="T18" s="24">
        <f t="shared" si="6"/>
        <v>0</v>
      </c>
      <c r="U18" s="24">
        <f t="shared" si="7"/>
        <v>0</v>
      </c>
    </row>
    <row r="19" spans="1:21" ht="18" customHeight="1" x14ac:dyDescent="0.2">
      <c r="A19" s="38">
        <v>41183</v>
      </c>
      <c r="B19" s="43"/>
      <c r="C19" s="37"/>
      <c r="D19" s="20">
        <f>IF(SUM(B$10:B19)&lt;=625000,B19,-SUM(D$10:D18)+625000)</f>
        <v>0</v>
      </c>
      <c r="E19" s="31">
        <f t="shared" si="0"/>
        <v>2.0100000000000001E-3</v>
      </c>
      <c r="F19" s="21">
        <f t="shared" si="3"/>
        <v>0</v>
      </c>
      <c r="G19" s="37"/>
      <c r="H19" s="22">
        <f>IF(SUM(B$10:B19)&gt;625000,IF(SUM(B$10:B19)&lt;=1250000,SUM(B$10:B19)-SUM(D$10:D19)-SUM(H$10:H18),1250000-SUM(D$10:D19)-SUM(H$10:H18)),0)</f>
        <v>0</v>
      </c>
      <c r="I19" s="31">
        <f t="shared" si="1"/>
        <v>3.96E-3</v>
      </c>
      <c r="J19" s="21">
        <f t="shared" si="8"/>
        <v>0</v>
      </c>
      <c r="K19" s="37"/>
      <c r="L19" s="22">
        <f>IF(SUM(B$10:B19)&gt;1250000,SUM(B$10:B19)-SUM(D$10:D19)-SUM(H$10:H19)-SUM(L$10:L18),0)</f>
        <v>0</v>
      </c>
      <c r="M19" s="31">
        <f t="shared" si="2"/>
        <v>8.2199999999999999E-3</v>
      </c>
      <c r="N19" s="21">
        <f t="shared" si="9"/>
        <v>0</v>
      </c>
      <c r="O19" s="37"/>
      <c r="P19" s="23">
        <f t="shared" si="4"/>
        <v>0</v>
      </c>
      <c r="Q19" s="35">
        <f t="shared" si="10"/>
        <v>0</v>
      </c>
      <c r="R19" s="24">
        <f t="shared" si="5"/>
        <v>0</v>
      </c>
      <c r="S19" s="42">
        <f t="shared" si="11"/>
        <v>0</v>
      </c>
      <c r="T19" s="24">
        <f t="shared" si="6"/>
        <v>0</v>
      </c>
      <c r="U19" s="24">
        <f t="shared" si="7"/>
        <v>0</v>
      </c>
    </row>
    <row r="20" spans="1:21" ht="18" customHeight="1" x14ac:dyDescent="0.2">
      <c r="A20" s="38">
        <v>41214</v>
      </c>
      <c r="B20" s="43"/>
      <c r="C20" s="37"/>
      <c r="D20" s="20">
        <f>IF(SUM(B$10:B20)&lt;=625000,B20,-SUM(D$10:D19)+625000)</f>
        <v>0</v>
      </c>
      <c r="E20" s="31">
        <f t="shared" si="0"/>
        <v>2.0100000000000001E-3</v>
      </c>
      <c r="F20" s="21">
        <f t="shared" si="3"/>
        <v>0</v>
      </c>
      <c r="G20" s="37"/>
      <c r="H20" s="22">
        <f>IF(SUM(B$10:B20)&gt;625000,IF(SUM(B$10:B20)&lt;=1250000,SUM(B$10:B20)-SUM(D$10:D20)-SUM(H$10:H19),1250000-SUM(D$10:D20)-SUM(H$10:H19)),0)</f>
        <v>0</v>
      </c>
      <c r="I20" s="31">
        <f t="shared" si="1"/>
        <v>3.96E-3</v>
      </c>
      <c r="J20" s="21">
        <f t="shared" si="8"/>
        <v>0</v>
      </c>
      <c r="K20" s="37"/>
      <c r="L20" s="22">
        <f>IF(SUM(B$10:B20)&gt;1250000,SUM(B$10:B20)-SUM(D$10:D20)-SUM(H$10:H20)-SUM(L$10:L19),0)</f>
        <v>0</v>
      </c>
      <c r="M20" s="31">
        <f t="shared" si="2"/>
        <v>8.2199999999999999E-3</v>
      </c>
      <c r="N20" s="21">
        <f t="shared" si="9"/>
        <v>0</v>
      </c>
      <c r="O20" s="37"/>
      <c r="P20" s="23">
        <f t="shared" si="4"/>
        <v>0</v>
      </c>
      <c r="Q20" s="35">
        <f t="shared" si="10"/>
        <v>0</v>
      </c>
      <c r="R20" s="24">
        <f t="shared" si="5"/>
        <v>0</v>
      </c>
      <c r="S20" s="42">
        <f t="shared" si="11"/>
        <v>0</v>
      </c>
      <c r="T20" s="24">
        <f t="shared" si="6"/>
        <v>0</v>
      </c>
      <c r="U20" s="24">
        <f t="shared" si="7"/>
        <v>0</v>
      </c>
    </row>
    <row r="21" spans="1:21" ht="18" customHeight="1" x14ac:dyDescent="0.2">
      <c r="A21" s="38">
        <v>41244</v>
      </c>
      <c r="B21" s="43"/>
      <c r="C21" s="37"/>
      <c r="D21" s="20">
        <f>IF(SUM(B$10:B21)&lt;=625000,B21,-SUM(D$10:D20)+625000)</f>
        <v>0</v>
      </c>
      <c r="E21" s="31">
        <f t="shared" si="0"/>
        <v>2.0100000000000001E-3</v>
      </c>
      <c r="F21" s="21">
        <f t="shared" si="3"/>
        <v>0</v>
      </c>
      <c r="G21" s="37"/>
      <c r="H21" s="22">
        <f>IF(SUM(B$10:B21)&gt;625000,IF(SUM(B$10:B21)&lt;=1250000,SUM(B$10:B21)-SUM(D$10:D21)-SUM(H$10:H20),1250000-SUM(D$10:D21)-SUM(H$10:H20)),0)</f>
        <v>0</v>
      </c>
      <c r="I21" s="31">
        <f t="shared" si="1"/>
        <v>3.96E-3</v>
      </c>
      <c r="J21" s="21">
        <f t="shared" si="8"/>
        <v>0</v>
      </c>
      <c r="K21" s="37"/>
      <c r="L21" s="22">
        <f>IF(SUM(B$10:B21)&gt;1250000,SUM(B$10:B21)-SUM(D$10:D21)-SUM(H$10:H21)-SUM(L$10:L20),0)</f>
        <v>0</v>
      </c>
      <c r="M21" s="31">
        <f t="shared" si="2"/>
        <v>8.2199999999999999E-3</v>
      </c>
      <c r="N21" s="21">
        <f t="shared" si="9"/>
        <v>0</v>
      </c>
      <c r="O21" s="37"/>
      <c r="P21" s="23">
        <f t="shared" si="4"/>
        <v>0</v>
      </c>
      <c r="Q21" s="35">
        <f t="shared" si="10"/>
        <v>0</v>
      </c>
      <c r="R21" s="24">
        <f t="shared" si="5"/>
        <v>0</v>
      </c>
      <c r="S21" s="42">
        <f t="shared" si="11"/>
        <v>0</v>
      </c>
      <c r="T21" s="24">
        <f t="shared" si="6"/>
        <v>0</v>
      </c>
      <c r="U21" s="24">
        <f t="shared" si="7"/>
        <v>0</v>
      </c>
    </row>
    <row r="22" spans="1:21" ht="18" customHeight="1" x14ac:dyDescent="0.2">
      <c r="A22" s="26" t="s">
        <v>0</v>
      </c>
      <c r="B22" s="27">
        <f>SUM(B10:B21)</f>
        <v>0</v>
      </c>
      <c r="C22" s="37"/>
      <c r="D22" s="20">
        <f>SUM(D10:D21)</f>
        <v>0</v>
      </c>
      <c r="E22" s="28"/>
      <c r="F22" s="21">
        <f>SUM(F10:F21)</f>
        <v>0</v>
      </c>
      <c r="G22" s="37"/>
      <c r="H22" s="20">
        <f>SUM(H10:H21)</f>
        <v>0</v>
      </c>
      <c r="I22" s="29"/>
      <c r="J22" s="21">
        <f>SUM(J10:J21)</f>
        <v>0</v>
      </c>
      <c r="K22" s="37"/>
      <c r="L22" s="20">
        <f>SUM(L10:L21)</f>
        <v>0</v>
      </c>
      <c r="M22" s="29"/>
      <c r="N22" s="21">
        <f>SUM(N10:N21)</f>
        <v>0</v>
      </c>
      <c r="O22" s="37"/>
      <c r="P22" s="25">
        <f>SUM(P10:P21)</f>
        <v>0</v>
      </c>
      <c r="Q22" s="29"/>
      <c r="R22" s="25">
        <f>SUM(R10:R21)</f>
        <v>0</v>
      </c>
      <c r="S22" s="29"/>
      <c r="T22" s="25">
        <f>SUM(T10:T21)</f>
        <v>0</v>
      </c>
      <c r="U22" s="25">
        <f>SUM(U10:U21)</f>
        <v>0</v>
      </c>
    </row>
    <row r="24" spans="1:21" s="5" customFormat="1" x14ac:dyDescent="0.2">
      <c r="A24" s="5" t="s">
        <v>19</v>
      </c>
      <c r="B24" s="44"/>
      <c r="D24" s="5" t="s">
        <v>20</v>
      </c>
      <c r="E24" s="30"/>
      <c r="F24" s="30"/>
      <c r="G24" s="30"/>
    </row>
    <row r="25" spans="1:21" x14ac:dyDescent="0.2">
      <c r="B25" s="44"/>
      <c r="D25" s="5" t="s">
        <v>34</v>
      </c>
    </row>
    <row r="26" spans="1:21" x14ac:dyDescent="0.2">
      <c r="B26" s="44"/>
      <c r="D26" s="13" t="s">
        <v>33</v>
      </c>
    </row>
    <row r="29" spans="1:21" s="13" customFormat="1" ht="15" customHeight="1" x14ac:dyDescent="0.2">
      <c r="A29" s="48" t="s">
        <v>40</v>
      </c>
      <c r="B29" s="11"/>
      <c r="C29" s="11"/>
      <c r="D29" s="11"/>
      <c r="E29" s="11"/>
      <c r="F29" s="11"/>
      <c r="G29" s="11"/>
      <c r="H29" s="11"/>
      <c r="I29" s="11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s="13" customFormat="1" ht="15" customHeight="1" x14ac:dyDescent="0.2">
      <c r="A30" s="49" t="s">
        <v>43</v>
      </c>
      <c r="B30" s="12"/>
      <c r="C30" s="12"/>
      <c r="D30" s="11"/>
      <c r="E30" s="11"/>
      <c r="F30" s="11"/>
      <c r="G30" s="11"/>
      <c r="H30" s="11"/>
      <c r="I30" s="11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s="13" customFormat="1" ht="15" customHeight="1" x14ac:dyDescent="0.2">
      <c r="A31" s="2" t="s">
        <v>39</v>
      </c>
      <c r="B31" s="11"/>
      <c r="C31" s="11"/>
      <c r="D31" s="11"/>
      <c r="E31" s="11"/>
      <c r="F31" s="11"/>
      <c r="G31" s="11"/>
      <c r="H31" s="11"/>
      <c r="I31" s="11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26.25" customHeight="1" x14ac:dyDescent="0.25">
      <c r="A32" s="7"/>
      <c r="B32"/>
      <c r="C32"/>
      <c r="D32"/>
      <c r="E32"/>
      <c r="F32"/>
      <c r="G32"/>
      <c r="H32"/>
      <c r="I3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24.75" customHeight="1" x14ac:dyDescent="0.25">
      <c r="A33" s="8"/>
      <c r="B33" s="9"/>
      <c r="C33" s="9"/>
      <c r="D33" s="9"/>
      <c r="F33" s="9"/>
      <c r="G33" s="9"/>
      <c r="H33" s="9"/>
      <c r="I33" s="9"/>
      <c r="J33" s="1"/>
      <c r="K33" s="1"/>
      <c r="L33" s="10"/>
      <c r="M33" s="10"/>
      <c r="N33" s="10"/>
      <c r="O33" s="36"/>
      <c r="P33" s="1"/>
      <c r="Q33" s="1"/>
      <c r="R33" s="1"/>
      <c r="S33" s="1"/>
      <c r="T33" s="1"/>
      <c r="U33" s="1"/>
    </row>
    <row r="34" spans="1:21" x14ac:dyDescent="0.2">
      <c r="A34" s="2" t="s">
        <v>14</v>
      </c>
      <c r="B34" s="45"/>
      <c r="C34" s="45"/>
      <c r="D34" s="45"/>
      <c r="E34" s="46"/>
      <c r="F34" s="2" t="s">
        <v>15</v>
      </c>
      <c r="G34" s="2"/>
      <c r="H34" s="47"/>
      <c r="I34" s="45"/>
      <c r="J34" s="47"/>
      <c r="K34" s="47"/>
      <c r="L34" s="2" t="s">
        <v>16</v>
      </c>
      <c r="M34" s="1"/>
      <c r="N34" s="1"/>
      <c r="O34" s="1"/>
      <c r="P34" s="1"/>
      <c r="Q34" s="1"/>
      <c r="R34" s="1"/>
      <c r="S34" s="1"/>
      <c r="T34" s="1"/>
      <c r="U34" s="1"/>
    </row>
    <row r="36" spans="1:21" x14ac:dyDescent="0.2">
      <c r="A36" s="34" t="s">
        <v>38</v>
      </c>
    </row>
    <row r="37" spans="1:21" x14ac:dyDescent="0.2">
      <c r="A37" s="34" t="s">
        <v>35</v>
      </c>
    </row>
  </sheetData>
  <mergeCells count="7">
    <mergeCell ref="L8:N8"/>
    <mergeCell ref="D8:F8"/>
    <mergeCell ref="H8:J8"/>
    <mergeCell ref="D3:E3"/>
    <mergeCell ref="D4:E4"/>
    <mergeCell ref="D5:E5"/>
    <mergeCell ref="D6:E6"/>
  </mergeCells>
  <phoneticPr fontId="2" type="noConversion"/>
  <pageMargins left="0.75" right="0.75" top="0.74" bottom="0.73" header="0.43" footer="0.5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Reporting form</vt:lpstr>
      <vt:lpstr>'Reporting form'!Zone_d_impression</vt:lpstr>
    </vt:vector>
  </TitlesOfParts>
  <Company>NRCC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cwong</dc:creator>
  <cp:lastModifiedBy>Thomas Jolicoeur</cp:lastModifiedBy>
  <cp:lastPrinted>2012-01-17T15:08:46Z</cp:lastPrinted>
  <dcterms:created xsi:type="dcterms:W3CDTF">2010-08-11T18:05:08Z</dcterms:created>
  <dcterms:modified xsi:type="dcterms:W3CDTF">2019-12-09T16:58:32Z</dcterms:modified>
</cp:coreProperties>
</file>